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mat\OneDrive - Cégep de Victoriaville\PROJET  RECHERCHE ALM\pad zones tampons\final final\"/>
    </mc:Choice>
  </mc:AlternateContent>
  <xr:revisionPtr revIDLastSave="0" documentId="13_ncr:1_{51623203-4170-4A50-A7D7-D6BBD206D49D}" xr6:coauthVersionLast="36" xr6:coauthVersionMax="36" xr10:uidLastSave="{00000000-0000-0000-0000-000000000000}"/>
  <bookViews>
    <workbookView xWindow="0" yWindow="0" windowWidth="23040" windowHeight="9540" xr2:uid="{3C63D72F-359A-4712-9E37-69FAA7F92EDE}"/>
  </bookViews>
  <sheets>
    <sheet name="soya " sheetId="1" r:id="rId1"/>
    <sheet name="fo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" i="2" l="1"/>
  <c r="N3" i="1" l="1"/>
  <c r="O23" i="1" l="1"/>
  <c r="L23" i="1"/>
  <c r="F24" i="2"/>
  <c r="C24" i="2"/>
  <c r="O23" i="2"/>
  <c r="L23" i="2"/>
  <c r="F17" i="2"/>
  <c r="F19" i="2" s="1"/>
  <c r="N15" i="2"/>
  <c r="N17" i="2" s="1"/>
  <c r="N19" i="2" s="1"/>
  <c r="K15" i="2"/>
  <c r="K17" i="2" s="1"/>
  <c r="F15" i="2"/>
  <c r="C15" i="2"/>
  <c r="C17" i="2" s="1"/>
  <c r="C19" i="2" s="1"/>
  <c r="N8" i="2"/>
  <c r="G6" i="2"/>
  <c r="D6" i="2"/>
  <c r="G5" i="2"/>
  <c r="G7" i="2" s="1"/>
  <c r="G8" i="2" s="1"/>
  <c r="D5" i="2"/>
  <c r="D7" i="2" s="1"/>
  <c r="D8" i="2" s="1"/>
  <c r="F26" i="2" l="1"/>
  <c r="F27" i="2" s="1"/>
  <c r="C26" i="2"/>
  <c r="C27" i="2" s="1"/>
  <c r="O22" i="2"/>
  <c r="O24" i="2" s="1"/>
  <c r="N26" i="2" s="1"/>
  <c r="K19" i="2"/>
  <c r="L22" i="2"/>
  <c r="L24" i="2" s="1"/>
  <c r="K26" i="2" s="1"/>
  <c r="N27" i="2"/>
  <c r="F28" i="2"/>
  <c r="F29" i="2" s="1"/>
  <c r="G9" i="2"/>
  <c r="K27" i="2"/>
  <c r="C28" i="2"/>
  <c r="C29" i="2" s="1"/>
  <c r="D9" i="2"/>
  <c r="F24" i="1"/>
  <c r="F26" i="1" s="1"/>
  <c r="F27" i="1" s="1"/>
  <c r="C24" i="1"/>
  <c r="C26" i="1" s="1"/>
  <c r="C27" i="1" s="1"/>
  <c r="N15" i="1"/>
  <c r="N17" i="1" s="1"/>
  <c r="K15" i="1"/>
  <c r="K17" i="1" s="1"/>
  <c r="F15" i="1"/>
  <c r="F17" i="1" s="1"/>
  <c r="F19" i="1" s="1"/>
  <c r="C15" i="1"/>
  <c r="C17" i="1" s="1"/>
  <c r="C19" i="1" s="1"/>
  <c r="N8" i="1"/>
  <c r="D7" i="1"/>
  <c r="D8" i="1" s="1"/>
  <c r="G6" i="1"/>
  <c r="D6" i="1"/>
  <c r="G5" i="1"/>
  <c r="D5" i="1"/>
  <c r="G7" i="1" l="1"/>
  <c r="G8" i="1" s="1"/>
  <c r="G9" i="1" s="1"/>
  <c r="N28" i="2"/>
  <c r="N30" i="2" s="1"/>
  <c r="N4" i="2" s="1"/>
  <c r="K28" i="2"/>
  <c r="K30" i="2" s="1"/>
  <c r="D9" i="1"/>
  <c r="C28" i="1"/>
  <c r="C29" i="1" s="1"/>
  <c r="K27" i="1"/>
  <c r="L22" i="1"/>
  <c r="L24" i="1" s="1"/>
  <c r="K26" i="1" s="1"/>
  <c r="K28" i="1" s="1"/>
  <c r="K30" i="1" s="1"/>
  <c r="K19" i="1"/>
  <c r="O22" i="1"/>
  <c r="O24" i="1" s="1"/>
  <c r="N26" i="1" s="1"/>
  <c r="N19" i="1"/>
  <c r="N27" i="1"/>
  <c r="N28" i="1" s="1"/>
  <c r="N30" i="1" s="1"/>
  <c r="N4" i="1" s="1"/>
  <c r="F28" i="1" l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Le Mat</author>
  </authors>
  <commentList>
    <comment ref="D5" authorId="0" shapeId="0" xr:uid="{514BF955-8EBC-4318-A069-9DD7028B70FC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en pieds (pi) x 0,3048</t>
        </r>
      </text>
    </comment>
    <comment ref="F5" authorId="0" shapeId="0" xr:uid="{64062D3B-0AB7-495F-A5D9-35E166E83FCD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REMPLIR  ICI</t>
        </r>
      </text>
    </comment>
    <comment ref="G5" authorId="0" shapeId="0" xr:uid="{F2486AA8-7527-4421-B399-F42F0FF733D2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en pieds (pi) x 0,3048</t>
        </r>
      </text>
    </comment>
    <comment ref="D6" authorId="0" shapeId="0" xr:uid="{A19E3119-2B6D-4F80-BF60-A917577BE15B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largeur en pieds (pi) x0,3048
</t>
        </r>
      </text>
    </comment>
    <comment ref="F6" authorId="0" shapeId="0" xr:uid="{F12A110B-DE94-4F9E-8422-6FB9D9BBD0E0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REMPLIR ICI</t>
        </r>
      </text>
    </comment>
    <comment ref="G6" authorId="0" shapeId="0" xr:uid="{0F9AF2AB-FBB0-4EBF-AEE3-BB8BC669B2DF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largeur en pieds (pi) x0,3048
</t>
        </r>
      </text>
    </comment>
    <comment ref="D7" authorId="0" shapeId="0" xr:uid="{4ED973B6-AF07-43AC-9004-53E946971D91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xlargeur, en mètres
</t>
        </r>
      </text>
    </comment>
    <comment ref="G7" authorId="0" shapeId="0" xr:uid="{3BEBB3A5-AB2A-4260-8E3F-A5F121D0A97F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xlargeur, en mètres
</t>
        </r>
      </text>
    </comment>
    <comment ref="D8" authorId="0" shapeId="0" xr:uid="{037ECF94-DC89-4343-A403-3BF09E5E4ACE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m² divisé par 10 000</t>
        </r>
      </text>
    </comment>
    <comment ref="G8" authorId="0" shapeId="0" xr:uid="{60B45403-F526-4C86-A1C1-91B1F4913F1D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m² divisé par 10 000</t>
        </r>
      </text>
    </comment>
    <comment ref="N8" authorId="0" shapeId="0" xr:uid="{A9756FEA-9DED-4BDB-B674-6987CC35BBD3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 valeur de la compensation reflète votre entente.  En théorie elle est située entre les  valeurs d'avantage et d'inconvénient des 2 voisins
</t>
        </r>
      </text>
    </comment>
    <comment ref="D9" authorId="0" shapeId="0" xr:uid="{08A4A8A7-1EAF-4B55-A42C-CA198C2B84CD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superficie  en hectares (ha) x 2,47</t>
        </r>
      </text>
    </comment>
    <comment ref="G9" authorId="0" shapeId="0" xr:uid="{0B64427E-7B0D-4F9E-B88F-1EE7C73A3FC4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superficie  en hectares (ha) x 2,47</t>
        </r>
      </text>
    </comment>
    <comment ref="F18" authorId="0" shapeId="0" xr:uid="{E74E8DB6-E987-4610-9F2E-F66A8AF799B8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à remplir selon  vos suivis de gestion ou des budgets de référence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Le Mat</author>
  </authors>
  <commentList>
    <comment ref="N3" authorId="0" shapeId="0" xr:uid="{7D85F119-9D74-4995-BCDC-946FDE2E3B08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vient du calcul pour la ferme Bio</t>
        </r>
      </text>
    </comment>
    <comment ref="N4" authorId="0" shapeId="0" xr:uid="{AF0A2F11-17D3-4ECB-A398-59C4E0889309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vient du calcul pour la ferme conventionnelle</t>
        </r>
      </text>
    </comment>
    <comment ref="D5" authorId="0" shapeId="0" xr:uid="{EEDAF545-771C-47A6-8014-34EECB339849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en pieds (pi) x 0,3048</t>
        </r>
      </text>
    </comment>
    <comment ref="F5" authorId="0" shapeId="0" xr:uid="{0A14DA4B-8D62-4E93-AC9F-E05F443DA198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REMPLIR  ICI</t>
        </r>
      </text>
    </comment>
    <comment ref="G5" authorId="0" shapeId="0" xr:uid="{F1C2541B-CB2D-4F75-8120-F7B13380ABB9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en pieds (pi) x 0,3048</t>
        </r>
      </text>
    </comment>
    <comment ref="D6" authorId="0" shapeId="0" xr:uid="{E9D8FD59-B8F3-4C6E-BFAC-D351A47988AD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largeur en pieds (pi) x0,3048
</t>
        </r>
      </text>
    </comment>
    <comment ref="F6" authorId="0" shapeId="0" xr:uid="{D5E520E5-5048-48E4-8645-BA0ACD9AD20D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REMPLIR ICI</t>
        </r>
      </text>
    </comment>
    <comment ref="G6" authorId="0" shapeId="0" xr:uid="{073F023E-7BF0-4C5E-A926-7A0752A18F0B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largeur en pieds (pi) x0,3048
</t>
        </r>
      </text>
    </comment>
    <comment ref="N6" authorId="0" shapeId="0" xr:uid="{AA7B1AA1-B33C-44A3-9BA8-F87C6CDDF41C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exemple  fictif, remplir ici ce que vous proposez comme entente </t>
        </r>
      </text>
    </comment>
    <comment ref="D7" authorId="0" shapeId="0" xr:uid="{DF20B822-7FD1-4972-8BAF-21C3B8708AC8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xlargeur, en mètres
</t>
        </r>
      </text>
    </comment>
    <comment ref="G7" authorId="0" shapeId="0" xr:uid="{35F2AA4F-B2FE-42F3-9574-FB327E1947AA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longueur xlargeur, en mètres
</t>
        </r>
      </text>
    </comment>
    <comment ref="N7" authorId="0" shapeId="0" xr:uid="{A375204C-6B87-4D4B-9DB4-633995E94C15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meme chose que pour la compensation en nature </t>
        </r>
      </text>
    </comment>
    <comment ref="D8" authorId="0" shapeId="0" xr:uid="{C07783FD-0D2C-47B7-BA7C-266D68FB9DC4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m² divisé par 10 000</t>
        </r>
      </text>
    </comment>
    <comment ref="G8" authorId="0" shapeId="0" xr:uid="{7F0BB9EF-D48C-470A-83B9-2E97236A2693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m² divisé par 10 000</t>
        </r>
      </text>
    </comment>
    <comment ref="N8" authorId="0" shapeId="0" xr:uid="{8B8CB11A-07E5-46CC-B903-032C0425EE5C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la valeur de la compensation reflète votre entente.  En théorie elle est située entre les  valeurs d'avantage et d'inconvénient des 2 voisins
</t>
        </r>
      </text>
    </comment>
    <comment ref="D9" authorId="0" shapeId="0" xr:uid="{D8D75E1B-886E-431C-94E7-ED1A13B15DE4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superficie  en hectares (ha) x 2,47</t>
        </r>
      </text>
    </comment>
    <comment ref="G9" authorId="0" shapeId="0" xr:uid="{D612AF74-DFF5-48F0-8F4F-F4761EF75538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superficie  en hectares (ha) x 2,47</t>
        </r>
      </text>
    </comment>
    <comment ref="F18" authorId="0" shapeId="0" xr:uid="{32A17AAF-3A82-4A7B-B715-22FD678D06AC}">
      <text>
        <r>
          <rPr>
            <b/>
            <sz val="9"/>
            <color indexed="81"/>
            <rFont val="Tahoma"/>
            <family val="2"/>
          </rPr>
          <t>Anne Le Mat:</t>
        </r>
        <r>
          <rPr>
            <sz val="9"/>
            <color indexed="81"/>
            <rFont val="Tahoma"/>
            <family val="2"/>
          </rPr>
          <t xml:space="preserve">
à remplir selon  vos suivis de gestion ou des budgets de référence</t>
        </r>
      </text>
    </comment>
  </commentList>
</comments>
</file>

<file path=xl/sharedStrings.xml><?xml version="1.0" encoding="utf-8"?>
<sst xmlns="http://schemas.openxmlformats.org/spreadsheetml/2006/main" count="244" uniqueCount="70">
  <si>
    <t xml:space="preserve">REMPLIR LES CASES : </t>
  </si>
  <si>
    <t>Sommaire pour  discuter l'entente</t>
  </si>
  <si>
    <t xml:space="preserve">EXEMPLE </t>
  </si>
  <si>
    <t>LE VOTRE</t>
  </si>
  <si>
    <t xml:space="preserve">Avantage à  récupérer, ferme bio </t>
  </si>
  <si>
    <t>Taille de la zone tampon</t>
  </si>
  <si>
    <t>en pieds (pi)</t>
  </si>
  <si>
    <t xml:space="preserve">en mètres (m) </t>
  </si>
  <si>
    <t>Inconvénient  estimé,  ferme voisine</t>
  </si>
  <si>
    <t>Longueur de la zone tampon</t>
  </si>
  <si>
    <t xml:space="preserve">Largeur  </t>
  </si>
  <si>
    <t xml:space="preserve">Compensation en nature , services </t>
  </si>
  <si>
    <t>superficie  en m²</t>
  </si>
  <si>
    <t>m²</t>
  </si>
  <si>
    <t>Compensation monétaire</t>
  </si>
  <si>
    <t>superficie en hectare</t>
  </si>
  <si>
    <t>ha</t>
  </si>
  <si>
    <t>total</t>
  </si>
  <si>
    <t>superficie en acre</t>
  </si>
  <si>
    <t>acres</t>
  </si>
  <si>
    <t xml:space="preserve">1- Calcul pour la ferme biologique </t>
  </si>
  <si>
    <t>2- Calcul pour la ferme voisine</t>
  </si>
  <si>
    <t>EXEMPLE</t>
  </si>
  <si>
    <t>Culture principale du champ</t>
  </si>
  <si>
    <t xml:space="preserve">Soya </t>
  </si>
  <si>
    <t>Rendement moyen</t>
  </si>
  <si>
    <t>t/acre</t>
  </si>
  <si>
    <t>t/ha</t>
  </si>
  <si>
    <t>Prix moyen  reçu</t>
  </si>
  <si>
    <t>$/tonne</t>
  </si>
  <si>
    <t xml:space="preserve">Revenu moyen  par hectare </t>
  </si>
  <si>
    <t>par hectare</t>
  </si>
  <si>
    <t>Coûts variables</t>
  </si>
  <si>
    <t xml:space="preserve">par hectare </t>
  </si>
  <si>
    <t>Marge sur coût variable</t>
  </si>
  <si>
    <t>Culture habituelle dans  la Zone tampon</t>
  </si>
  <si>
    <t>Soya vendu prix conventionnel CUMA</t>
  </si>
  <si>
    <t>Avec la zone tampon  transférée  chez lui</t>
  </si>
  <si>
    <t>Revenu</t>
  </si>
  <si>
    <t>baisse de revenu  probable</t>
  </si>
  <si>
    <t>par ha</t>
  </si>
  <si>
    <t>Coût variable</t>
  </si>
  <si>
    <t>changement dans les coûts</t>
  </si>
  <si>
    <t xml:space="preserve">Marge   MCV  dans la zone tampon </t>
  </si>
  <si>
    <t>Marge  sur coût variable  probable</t>
  </si>
  <si>
    <t xml:space="preserve">Manque-à  gagner en Z.T   , champ du BIO </t>
  </si>
  <si>
    <t>en hectare</t>
  </si>
  <si>
    <t>Manque-à  gagner du producteur voisin</t>
  </si>
  <si>
    <t>Avantage potentiel en transférant la Z.T</t>
  </si>
  <si>
    <t xml:space="preserve">superficie de la Z.T </t>
  </si>
  <si>
    <t xml:space="preserve">Manque à   gagner ,  pour la Z.T </t>
  </si>
  <si>
    <t>pour la Z.T pour l'année</t>
  </si>
  <si>
    <t xml:space="preserve">$ ppour l'année </t>
  </si>
  <si>
    <t xml:space="preserve"> pour l'année </t>
  </si>
  <si>
    <t xml:space="preserve">Valeur du travail en plus </t>
  </si>
  <si>
    <t xml:space="preserve">$ pour l'année </t>
  </si>
  <si>
    <t xml:space="preserve">pour l'année </t>
  </si>
  <si>
    <t xml:space="preserve">Perte  probable à combler </t>
  </si>
  <si>
    <t>Foin</t>
  </si>
  <si>
    <t xml:space="preserve">Foin </t>
  </si>
  <si>
    <t>FOIN</t>
  </si>
  <si>
    <t>laisse au  sol</t>
  </si>
  <si>
    <t>laisse au sol</t>
  </si>
  <si>
    <t xml:space="preserve">sur fond  bleu, </t>
  </si>
  <si>
    <t xml:space="preserve">vous retrouvez un exemple basé sur une compilation des références économiques, </t>
  </si>
  <si>
    <t xml:space="preserve">en vigueur en mai 2024, pour la budgétisation par culture, à l'échelle provincial </t>
  </si>
  <si>
    <t xml:space="preserve">Pour avoir la référence pertinente pour votre culture et pour établir votre budget , </t>
  </si>
  <si>
    <t xml:space="preserve">il est suggéré de consulter les professionnels en agroéconomie et gestion dans votre région </t>
  </si>
  <si>
    <t>A remplacer par vos données</t>
  </si>
  <si>
    <t xml:space="preserve">Chiffres fictifs dans ''Le vôtre''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</si>
</sst>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$&quot;_);[Red]\(#,##0\ &quot;$&quot;\)"/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 * #,##0_)\ &quot;$&quot;_ ;_ * \(#,##0\)\ &quot;$&quot;_ ;_ * &quot;-&quot;??_)\ &quot;$&quot;_ ;_ @_ "/>
    <numFmt numFmtId="165" formatCode="_ * #,##0_)\ _$_ ;_ * \(#,##0\)\ _$_ ;_ * &quot;-&quot;??_)\ _$_ ;_ @_ "/>
    <numFmt numFmtId="166" formatCode="0.0"/>
    <numFmt numFmtId="167" formatCode="_ * #,##0.000_)\ _$_ ;_ * \(#,##0.000\)\ _$_ ;_ * &quot;-&quot;??_)\ _$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0" fillId="0" borderId="4" xfId="0" applyBorder="1"/>
    <xf numFmtId="164" fontId="2" fillId="3" borderId="0" xfId="2" applyNumberFormat="1" applyFont="1" applyFill="1" applyBorder="1"/>
    <xf numFmtId="0" fontId="2" fillId="2" borderId="0" xfId="0" applyFont="1" applyFill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2" borderId="0" xfId="0" applyFill="1"/>
    <xf numFmtId="165" fontId="0" fillId="2" borderId="7" xfId="1" applyNumberFormat="1" applyFont="1" applyFill="1" applyBorder="1"/>
    <xf numFmtId="164" fontId="0" fillId="3" borderId="0" xfId="2" applyNumberFormat="1" applyFont="1" applyFill="1" applyBorder="1"/>
    <xf numFmtId="166" fontId="0" fillId="4" borderId="0" xfId="0" applyNumberFormat="1" applyFill="1" applyBorder="1"/>
    <xf numFmtId="166" fontId="0" fillId="5" borderId="0" xfId="0" applyNumberFormat="1" applyFill="1" applyBorder="1"/>
    <xf numFmtId="164" fontId="0" fillId="2" borderId="1" xfId="2" applyNumberFormat="1" applyFont="1" applyFill="1" applyBorder="1"/>
    <xf numFmtId="1" fontId="0" fillId="4" borderId="0" xfId="0" applyNumberFormat="1" applyFill="1" applyBorder="1"/>
    <xf numFmtId="1" fontId="0" fillId="5" borderId="0" xfId="0" applyNumberFormat="1" applyFill="1" applyBorder="1"/>
    <xf numFmtId="164" fontId="0" fillId="2" borderId="8" xfId="2" applyNumberFormat="1" applyFont="1" applyFill="1" applyBorder="1"/>
    <xf numFmtId="2" fontId="0" fillId="4" borderId="0" xfId="0" applyNumberFormat="1" applyFill="1" applyBorder="1"/>
    <xf numFmtId="2" fontId="0" fillId="5" borderId="0" xfId="0" applyNumberFormat="1" applyFill="1" applyBorder="1"/>
    <xf numFmtId="0" fontId="0" fillId="3" borderId="9" xfId="0" applyFill="1" applyBorder="1"/>
    <xf numFmtId="0" fontId="0" fillId="3" borderId="10" xfId="0" applyFill="1" applyBorder="1"/>
    <xf numFmtId="164" fontId="0" fillId="3" borderId="10" xfId="2" applyNumberFormat="1" applyFont="1" applyFill="1" applyBorder="1"/>
    <xf numFmtId="0" fontId="0" fillId="3" borderId="11" xfId="0" applyFill="1" applyBorder="1"/>
    <xf numFmtId="0" fontId="0" fillId="4" borderId="9" xfId="0" applyFill="1" applyBorder="1"/>
    <xf numFmtId="2" fontId="0" fillId="4" borderId="10" xfId="0" applyNumberFormat="1" applyFill="1" applyBorder="1"/>
    <xf numFmtId="0" fontId="0" fillId="4" borderId="11" xfId="0" applyFill="1" applyBorder="1"/>
    <xf numFmtId="0" fontId="0" fillId="5" borderId="9" xfId="0" applyFill="1" applyBorder="1"/>
    <xf numFmtId="2" fontId="0" fillId="5" borderId="10" xfId="0" applyNumberFormat="1" applyFill="1" applyBorder="1"/>
    <xf numFmtId="0" fontId="0" fillId="5" borderId="11" xfId="0" applyFill="1" applyBorder="1"/>
    <xf numFmtId="0" fontId="2" fillId="0" borderId="0" xfId="0" applyFont="1"/>
    <xf numFmtId="0" fontId="0" fillId="4" borderId="0" xfId="0" applyFill="1"/>
    <xf numFmtId="2" fontId="0" fillId="2" borderId="1" xfId="0" applyNumberFormat="1" applyFill="1" applyBorder="1" applyAlignment="1">
      <alignment horizontal="center"/>
    </xf>
    <xf numFmtId="0" fontId="0" fillId="6" borderId="0" xfId="0" applyFill="1"/>
    <xf numFmtId="2" fontId="0" fillId="2" borderId="1" xfId="0" applyNumberFormat="1" applyFill="1" applyBorder="1"/>
    <xf numFmtId="164" fontId="0" fillId="4" borderId="0" xfId="2" applyNumberFormat="1" applyFont="1" applyFill="1"/>
    <xf numFmtId="164" fontId="0" fillId="6" borderId="0" xfId="2" applyNumberFormat="1" applyFont="1" applyFill="1"/>
    <xf numFmtId="6" fontId="0" fillId="4" borderId="0" xfId="0" applyNumberFormat="1" applyFill="1"/>
    <xf numFmtId="164" fontId="0" fillId="4" borderId="0" xfId="0" applyNumberFormat="1" applyFill="1"/>
    <xf numFmtId="164" fontId="0" fillId="6" borderId="0" xfId="0" applyNumberFormat="1" applyFill="1"/>
    <xf numFmtId="0" fontId="0" fillId="2" borderId="12" xfId="0" applyFill="1" applyBorder="1"/>
    <xf numFmtId="0" fontId="0" fillId="2" borderId="13" xfId="0" applyFill="1" applyBorder="1"/>
    <xf numFmtId="9" fontId="0" fillId="4" borderId="0" xfId="3" applyFont="1" applyFill="1"/>
    <xf numFmtId="9" fontId="0" fillId="2" borderId="1" xfId="3" applyFont="1" applyFill="1" applyBorder="1"/>
    <xf numFmtId="9" fontId="0" fillId="2" borderId="8" xfId="3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/>
    <xf numFmtId="0" fontId="2" fillId="6" borderId="0" xfId="0" applyFont="1" applyFill="1"/>
    <xf numFmtId="164" fontId="2" fillId="6" borderId="0" xfId="2" applyNumberFormat="1" applyFont="1" applyFill="1"/>
    <xf numFmtId="164" fontId="3" fillId="4" borderId="0" xfId="2" applyNumberFormat="1" applyFont="1" applyFill="1"/>
    <xf numFmtId="164" fontId="3" fillId="6" borderId="0" xfId="2" applyNumberFormat="1" applyFont="1" applyFill="1"/>
    <xf numFmtId="167" fontId="0" fillId="4" borderId="0" xfId="1" applyNumberFormat="1" applyFont="1" applyFill="1"/>
    <xf numFmtId="43" fontId="0" fillId="6" borderId="0" xfId="1" applyFont="1" applyFill="1"/>
    <xf numFmtId="167" fontId="0" fillId="6" borderId="0" xfId="1" applyNumberFormat="1" applyFont="1" applyFill="1"/>
    <xf numFmtId="164" fontId="2" fillId="7" borderId="0" xfId="2" applyNumberFormat="1" applyFont="1" applyFill="1"/>
    <xf numFmtId="0" fontId="2" fillId="7" borderId="0" xfId="0" applyFont="1" applyFill="1"/>
    <xf numFmtId="164" fontId="2" fillId="4" borderId="0" xfId="2" applyNumberFormat="1" applyFont="1" applyFill="1"/>
    <xf numFmtId="164" fontId="2" fillId="7" borderId="0" xfId="0" applyNumberFormat="1" applyFont="1" applyFill="1"/>
    <xf numFmtId="0" fontId="0" fillId="7" borderId="0" xfId="0" applyFill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6E2F-1750-47F8-AE20-F35BF419145D}">
  <dimension ref="B1:P38"/>
  <sheetViews>
    <sheetView tabSelected="1" zoomScaleNormal="100" workbookViewId="0">
      <selection activeCell="B15" sqref="B15"/>
    </sheetView>
  </sheetViews>
  <sheetFormatPr baseColWidth="10" defaultRowHeight="14.4" x14ac:dyDescent="0.3"/>
  <cols>
    <col min="1" max="1" width="2.88671875" customWidth="1"/>
    <col min="2" max="2" width="37.77734375" customWidth="1"/>
    <col min="4" max="4" width="16.33203125" customWidth="1"/>
    <col min="5" max="5" width="5.5546875" customWidth="1"/>
    <col min="6" max="6" width="18.88671875" customWidth="1"/>
    <col min="7" max="7" width="18.21875" customWidth="1"/>
    <col min="9" max="9" width="12.109375" customWidth="1"/>
    <col min="10" max="10" width="36.21875" customWidth="1"/>
    <col min="11" max="11" width="11.77734375" bestFit="1" customWidth="1"/>
    <col min="14" max="14" width="12.33203125" bestFit="1" customWidth="1"/>
  </cols>
  <sheetData>
    <row r="1" spans="2:16" ht="15" thickBot="1" x14ac:dyDescent="0.35">
      <c r="F1" t="s">
        <v>0</v>
      </c>
      <c r="G1" s="1"/>
      <c r="K1" s="2" t="s">
        <v>1</v>
      </c>
      <c r="L1" s="3"/>
      <c r="M1" s="3"/>
      <c r="N1" s="3"/>
      <c r="O1" s="4"/>
    </row>
    <row r="2" spans="2:16" ht="15" thickBot="1" x14ac:dyDescent="0.35">
      <c r="K2" s="5"/>
      <c r="L2" s="6"/>
      <c r="M2" s="6"/>
      <c r="N2" s="6"/>
      <c r="O2" s="7"/>
    </row>
    <row r="3" spans="2:16" x14ac:dyDescent="0.3">
      <c r="C3" s="8" t="s">
        <v>2</v>
      </c>
      <c r="D3" s="9"/>
      <c r="E3" s="10"/>
      <c r="F3" s="8" t="s">
        <v>3</v>
      </c>
      <c r="G3" s="11"/>
      <c r="H3" s="12"/>
      <c r="K3" s="5" t="s">
        <v>4</v>
      </c>
      <c r="L3" s="6"/>
      <c r="M3" s="6"/>
      <c r="N3" s="13">
        <f>F29</f>
        <v>1439.3096375040002</v>
      </c>
      <c r="O3" s="7"/>
    </row>
    <row r="4" spans="2:16" ht="15" thickBot="1" x14ac:dyDescent="0.35">
      <c r="B4" s="14" t="s">
        <v>5</v>
      </c>
      <c r="C4" s="15" t="s">
        <v>6</v>
      </c>
      <c r="D4" s="16" t="s">
        <v>7</v>
      </c>
      <c r="E4" s="17"/>
      <c r="F4" s="18" t="s">
        <v>6</v>
      </c>
      <c r="G4" s="19" t="s">
        <v>7</v>
      </c>
      <c r="H4" s="20"/>
      <c r="K4" s="5" t="s">
        <v>8</v>
      </c>
      <c r="L4" s="6"/>
      <c r="M4" s="6"/>
      <c r="N4" s="13">
        <f>N30</f>
        <v>926.61223064319984</v>
      </c>
      <c r="O4" s="7"/>
    </row>
    <row r="5" spans="2:16" ht="15" thickBot="1" x14ac:dyDescent="0.35">
      <c r="B5" s="21" t="s">
        <v>9</v>
      </c>
      <c r="C5" s="15">
        <v>5000</v>
      </c>
      <c r="D5" s="16">
        <f>C5*0.3048</f>
        <v>1524</v>
      </c>
      <c r="E5" s="17"/>
      <c r="F5" s="22">
        <v>10000</v>
      </c>
      <c r="G5" s="19">
        <f>F5*0.3048</f>
        <v>3048</v>
      </c>
      <c r="H5" s="20"/>
      <c r="K5" s="5"/>
      <c r="L5" s="6"/>
      <c r="M5" s="6"/>
      <c r="N5" s="23"/>
      <c r="O5" s="7"/>
    </row>
    <row r="6" spans="2:16" ht="15" thickBot="1" x14ac:dyDescent="0.35">
      <c r="B6" s="21" t="s">
        <v>10</v>
      </c>
      <c r="C6" s="15">
        <v>27</v>
      </c>
      <c r="D6" s="24">
        <f>C6*0.3048</f>
        <v>8.2295999999999996</v>
      </c>
      <c r="E6" s="17"/>
      <c r="F6" s="1">
        <v>27</v>
      </c>
      <c r="G6" s="25">
        <f>F6*0.3048</f>
        <v>8.2295999999999996</v>
      </c>
      <c r="H6" s="20"/>
      <c r="K6" s="5" t="s">
        <v>11</v>
      </c>
      <c r="L6" s="6"/>
      <c r="M6" s="6"/>
      <c r="N6" s="26">
        <v>400</v>
      </c>
      <c r="O6" s="7"/>
    </row>
    <row r="7" spans="2:16" ht="15" thickBot="1" x14ac:dyDescent="0.35">
      <c r="B7" s="21" t="s">
        <v>12</v>
      </c>
      <c r="C7" s="15"/>
      <c r="D7" s="27">
        <f>D5*D6</f>
        <v>12541.910399999999</v>
      </c>
      <c r="E7" s="17" t="s">
        <v>13</v>
      </c>
      <c r="F7" s="18"/>
      <c r="G7" s="28">
        <f>G5*G6</f>
        <v>25083.820799999998</v>
      </c>
      <c r="H7" s="20" t="s">
        <v>13</v>
      </c>
      <c r="K7" s="5" t="s">
        <v>14</v>
      </c>
      <c r="L7" s="6"/>
      <c r="M7" s="6"/>
      <c r="N7" s="29">
        <v>600</v>
      </c>
      <c r="O7" s="7"/>
    </row>
    <row r="8" spans="2:16" ht="15" thickBot="1" x14ac:dyDescent="0.35">
      <c r="B8" s="21" t="s">
        <v>15</v>
      </c>
      <c r="C8" s="15"/>
      <c r="D8" s="30">
        <f>D7/10000</f>
        <v>1.2541910399999998</v>
      </c>
      <c r="E8" s="17" t="s">
        <v>16</v>
      </c>
      <c r="F8" s="18"/>
      <c r="G8" s="31">
        <f>G7/10000</f>
        <v>2.5083820799999996</v>
      </c>
      <c r="H8" s="20" t="s">
        <v>16</v>
      </c>
      <c r="K8" s="32"/>
      <c r="L8" s="33"/>
      <c r="M8" s="33" t="s">
        <v>17</v>
      </c>
      <c r="N8" s="34">
        <f>N6+N7</f>
        <v>1000</v>
      </c>
      <c r="O8" s="35"/>
    </row>
    <row r="9" spans="2:16" ht="15" thickBot="1" x14ac:dyDescent="0.35">
      <c r="B9" s="21" t="s">
        <v>18</v>
      </c>
      <c r="C9" s="36"/>
      <c r="D9" s="37">
        <f>D8*2.47</f>
        <v>3.0978518687999999</v>
      </c>
      <c r="E9" s="38" t="s">
        <v>19</v>
      </c>
      <c r="F9" s="39"/>
      <c r="G9" s="40">
        <f>G8*2.47</f>
        <v>6.1957037375999997</v>
      </c>
      <c r="H9" s="41" t="s">
        <v>19</v>
      </c>
    </row>
    <row r="11" spans="2:16" x14ac:dyDescent="0.3">
      <c r="B11" s="42" t="s">
        <v>20</v>
      </c>
      <c r="G11" s="69" t="s">
        <v>69</v>
      </c>
      <c r="H11" s="72"/>
      <c r="J11" s="42" t="s">
        <v>21</v>
      </c>
      <c r="O11" s="69" t="s">
        <v>69</v>
      </c>
      <c r="P11" s="72"/>
    </row>
    <row r="12" spans="2:16" ht="15" thickBot="1" x14ac:dyDescent="0.35">
      <c r="C12" s="42" t="s">
        <v>22</v>
      </c>
      <c r="F12" s="42" t="s">
        <v>3</v>
      </c>
      <c r="G12" s="69" t="s">
        <v>68</v>
      </c>
      <c r="H12" s="72"/>
      <c r="K12" s="42" t="s">
        <v>22</v>
      </c>
      <c r="N12" s="42" t="s">
        <v>3</v>
      </c>
      <c r="O12" s="69" t="s">
        <v>68</v>
      </c>
      <c r="P12" s="72"/>
    </row>
    <row r="13" spans="2:16" ht="15" thickBot="1" x14ac:dyDescent="0.35">
      <c r="B13" t="s">
        <v>23</v>
      </c>
      <c r="C13" s="43" t="s">
        <v>24</v>
      </c>
      <c r="D13" s="43"/>
      <c r="E13" s="43"/>
      <c r="F13" s="44" t="s">
        <v>24</v>
      </c>
      <c r="G13" s="45"/>
      <c r="H13" s="45"/>
      <c r="J13" t="s">
        <v>23</v>
      </c>
      <c r="K13" s="43" t="s">
        <v>24</v>
      </c>
      <c r="L13" s="43"/>
      <c r="M13" s="43"/>
      <c r="N13" s="45" t="s">
        <v>24</v>
      </c>
      <c r="O13" s="45"/>
      <c r="P13" s="45"/>
    </row>
    <row r="14" spans="2:16" ht="15" thickBot="1" x14ac:dyDescent="0.35">
      <c r="B14" t="s">
        <v>25</v>
      </c>
      <c r="C14" s="43">
        <v>1.22</v>
      </c>
      <c r="D14" s="43" t="s">
        <v>26</v>
      </c>
      <c r="E14" s="43"/>
      <c r="F14" s="46">
        <v>0.8</v>
      </c>
      <c r="G14" s="45" t="s">
        <v>26</v>
      </c>
      <c r="H14" s="45"/>
      <c r="J14" t="s">
        <v>25</v>
      </c>
      <c r="K14" s="43">
        <v>1.25</v>
      </c>
      <c r="L14" s="43" t="s">
        <v>26</v>
      </c>
      <c r="M14" s="43"/>
      <c r="N14" s="46">
        <v>1.3</v>
      </c>
      <c r="O14" s="45" t="s">
        <v>26</v>
      </c>
      <c r="P14" s="45"/>
    </row>
    <row r="15" spans="2:16" ht="15" thickBot="1" x14ac:dyDescent="0.35">
      <c r="C15" s="43">
        <f>C14*2.47</f>
        <v>3.0134000000000003</v>
      </c>
      <c r="D15" s="43" t="s">
        <v>27</v>
      </c>
      <c r="E15" s="43"/>
      <c r="F15" s="45">
        <f>F14*2.47</f>
        <v>1.9760000000000002</v>
      </c>
      <c r="G15" s="45" t="s">
        <v>27</v>
      </c>
      <c r="H15" s="45"/>
      <c r="K15" s="43">
        <f>K14*2.47</f>
        <v>3.0875000000000004</v>
      </c>
      <c r="L15" s="43" t="s">
        <v>27</v>
      </c>
      <c r="M15" s="43"/>
      <c r="N15" s="43">
        <f>N14*2.47</f>
        <v>3.2110000000000003</v>
      </c>
      <c r="O15" s="45" t="s">
        <v>27</v>
      </c>
      <c r="P15" s="45"/>
    </row>
    <row r="16" spans="2:16" ht="15" thickBot="1" x14ac:dyDescent="0.35">
      <c r="B16" t="s">
        <v>28</v>
      </c>
      <c r="C16" s="43">
        <v>1183</v>
      </c>
      <c r="D16" s="43" t="s">
        <v>29</v>
      </c>
      <c r="E16" s="43"/>
      <c r="F16" s="26">
        <v>1300</v>
      </c>
      <c r="G16" s="45" t="s">
        <v>29</v>
      </c>
      <c r="H16" s="45"/>
      <c r="J16" t="s">
        <v>28</v>
      </c>
      <c r="K16" s="43">
        <v>870</v>
      </c>
      <c r="L16" s="43" t="s">
        <v>29</v>
      </c>
      <c r="M16" s="43"/>
      <c r="N16" s="26">
        <v>700</v>
      </c>
      <c r="O16" s="45" t="s">
        <v>29</v>
      </c>
      <c r="P16" s="45"/>
    </row>
    <row r="17" spans="2:16" ht="15" thickBot="1" x14ac:dyDescent="0.35">
      <c r="B17" t="s">
        <v>30</v>
      </c>
      <c r="C17" s="47">
        <f>C16*C15</f>
        <v>3564.8522000000003</v>
      </c>
      <c r="D17" s="43" t="s">
        <v>31</v>
      </c>
      <c r="E17" s="43"/>
      <c r="F17" s="48">
        <f>F16*F15</f>
        <v>2568.8000000000002</v>
      </c>
      <c r="G17" s="45" t="s">
        <v>31</v>
      </c>
      <c r="H17" s="45"/>
      <c r="J17" t="s">
        <v>30</v>
      </c>
      <c r="K17" s="47">
        <f>K16*K15</f>
        <v>2686.1250000000005</v>
      </c>
      <c r="L17" s="43" t="s">
        <v>31</v>
      </c>
      <c r="M17" s="43"/>
      <c r="N17" s="48">
        <f>N16*N15</f>
        <v>2247.7000000000003</v>
      </c>
      <c r="O17" s="45" t="s">
        <v>31</v>
      </c>
      <c r="P17" s="45"/>
    </row>
    <row r="18" spans="2:16" ht="15" thickBot="1" x14ac:dyDescent="0.35">
      <c r="B18" t="s">
        <v>32</v>
      </c>
      <c r="C18" s="49">
        <v>795</v>
      </c>
      <c r="D18" s="43" t="s">
        <v>33</v>
      </c>
      <c r="E18" s="43"/>
      <c r="F18" s="26">
        <v>795</v>
      </c>
      <c r="G18" s="45" t="s">
        <v>33</v>
      </c>
      <c r="H18" s="45"/>
      <c r="J18" t="s">
        <v>32</v>
      </c>
      <c r="K18" s="49">
        <v>1111</v>
      </c>
      <c r="L18" s="43" t="s">
        <v>33</v>
      </c>
      <c r="M18" s="43"/>
      <c r="N18" s="26">
        <v>1200</v>
      </c>
      <c r="O18" s="45" t="s">
        <v>33</v>
      </c>
      <c r="P18" s="45"/>
    </row>
    <row r="19" spans="2:16" x14ac:dyDescent="0.3">
      <c r="B19" t="s">
        <v>34</v>
      </c>
      <c r="C19" s="50">
        <f>C17-C18</f>
        <v>2769.8522000000003</v>
      </c>
      <c r="D19" s="43" t="s">
        <v>31</v>
      </c>
      <c r="E19" s="43"/>
      <c r="F19" s="51">
        <f>F17-F18</f>
        <v>1773.8000000000002</v>
      </c>
      <c r="G19" s="45" t="s">
        <v>31</v>
      </c>
      <c r="H19" s="45"/>
      <c r="J19" t="s">
        <v>34</v>
      </c>
      <c r="K19" s="50">
        <f>K17-K18</f>
        <v>1575.1250000000005</v>
      </c>
      <c r="L19" s="43" t="s">
        <v>31</v>
      </c>
      <c r="M19" s="43"/>
      <c r="N19" s="51">
        <f>N17-N18</f>
        <v>1047.7000000000003</v>
      </c>
      <c r="O19" s="45" t="s">
        <v>31</v>
      </c>
      <c r="P19" s="45"/>
    </row>
    <row r="20" spans="2:16" ht="15" thickBot="1" x14ac:dyDescent="0.35">
      <c r="C20" s="43"/>
      <c r="D20" s="43"/>
      <c r="E20" s="43"/>
      <c r="F20" s="45"/>
      <c r="G20" s="45"/>
      <c r="H20" s="45"/>
      <c r="K20" s="43"/>
      <c r="L20" s="43"/>
      <c r="M20" s="43"/>
      <c r="N20" s="45"/>
      <c r="O20" s="45"/>
      <c r="P20" s="45"/>
    </row>
    <row r="21" spans="2:16" ht="15" thickBot="1" x14ac:dyDescent="0.35">
      <c r="B21" t="s">
        <v>35</v>
      </c>
      <c r="C21" s="43" t="s">
        <v>36</v>
      </c>
      <c r="D21" s="43"/>
      <c r="E21" s="43"/>
      <c r="F21" s="52" t="s">
        <v>36</v>
      </c>
      <c r="G21" s="53"/>
      <c r="H21" s="45"/>
      <c r="J21" t="s">
        <v>37</v>
      </c>
      <c r="K21" s="43"/>
      <c r="L21" s="43"/>
      <c r="M21" s="43"/>
      <c r="N21" s="45"/>
      <c r="O21" s="45"/>
      <c r="P21" s="45"/>
    </row>
    <row r="22" spans="2:16" ht="15" thickBot="1" x14ac:dyDescent="0.35">
      <c r="B22" t="s">
        <v>38</v>
      </c>
      <c r="C22" s="47">
        <v>2100</v>
      </c>
      <c r="D22" s="43"/>
      <c r="E22" s="43"/>
      <c r="F22" s="26">
        <v>2100</v>
      </c>
      <c r="G22" s="45"/>
      <c r="H22" s="45"/>
      <c r="J22" t="s">
        <v>39</v>
      </c>
      <c r="K22" s="54">
        <v>0.25</v>
      </c>
      <c r="L22" s="50">
        <f>(1-K22)*K17</f>
        <v>2014.5937500000005</v>
      </c>
      <c r="M22" s="43" t="s">
        <v>40</v>
      </c>
      <c r="N22" s="55">
        <v>0.2</v>
      </c>
      <c r="O22" s="48">
        <f>(1-N22)*N17</f>
        <v>1798.1600000000003</v>
      </c>
      <c r="P22" s="45" t="s">
        <v>40</v>
      </c>
    </row>
    <row r="23" spans="2:16" ht="15" thickBot="1" x14ac:dyDescent="0.35">
      <c r="B23" t="s">
        <v>41</v>
      </c>
      <c r="C23" s="47">
        <v>900</v>
      </c>
      <c r="D23" s="43"/>
      <c r="E23" s="43"/>
      <c r="F23" s="26">
        <v>900</v>
      </c>
      <c r="G23" s="45"/>
      <c r="H23" s="45"/>
      <c r="J23" t="s">
        <v>42</v>
      </c>
      <c r="K23" s="54">
        <v>0.05</v>
      </c>
      <c r="L23" s="49">
        <f>(1+K23)*K18</f>
        <v>1166.55</v>
      </c>
      <c r="M23" s="43"/>
      <c r="N23" s="56">
        <v>-0.1</v>
      </c>
      <c r="O23" s="48">
        <f>(1+N23)*N18</f>
        <v>1080</v>
      </c>
      <c r="P23" s="45"/>
    </row>
    <row r="24" spans="2:16" x14ac:dyDescent="0.3">
      <c r="B24" s="57" t="s">
        <v>43</v>
      </c>
      <c r="C24" s="47">
        <f>C22-C23</f>
        <v>1200</v>
      </c>
      <c r="D24" s="43"/>
      <c r="E24" s="43"/>
      <c r="F24" s="48">
        <f>F22-F23</f>
        <v>1200</v>
      </c>
      <c r="G24" s="45"/>
      <c r="H24" s="45"/>
      <c r="J24" s="58" t="s">
        <v>44</v>
      </c>
      <c r="K24" s="47"/>
      <c r="L24" s="59">
        <f>L22-L23</f>
        <v>848.0437500000005</v>
      </c>
      <c r="M24" s="60"/>
      <c r="N24" s="61"/>
      <c r="O24" s="62">
        <f>O22-O23</f>
        <v>718.16000000000031</v>
      </c>
      <c r="P24" s="45"/>
    </row>
    <row r="25" spans="2:16" x14ac:dyDescent="0.3">
      <c r="B25" s="57"/>
      <c r="C25" s="47"/>
      <c r="D25" s="43"/>
      <c r="E25" s="43"/>
      <c r="F25" s="48"/>
      <c r="G25" s="45"/>
      <c r="H25" s="45"/>
      <c r="J25" s="57"/>
      <c r="K25" s="47"/>
      <c r="L25" s="43"/>
      <c r="M25" s="43"/>
      <c r="N25" s="48"/>
      <c r="O25" s="45"/>
      <c r="P25" s="45"/>
    </row>
    <row r="26" spans="2:16" x14ac:dyDescent="0.3">
      <c r="B26" s="57" t="s">
        <v>45</v>
      </c>
      <c r="C26" s="63">
        <f>C24-C19</f>
        <v>-1569.8522000000003</v>
      </c>
      <c r="D26" s="43" t="s">
        <v>46</v>
      </c>
      <c r="E26" s="43"/>
      <c r="F26" s="64">
        <f>F24-F19</f>
        <v>-573.80000000000018</v>
      </c>
      <c r="G26" s="45" t="s">
        <v>46</v>
      </c>
      <c r="H26" s="45"/>
      <c r="J26" s="57" t="s">
        <v>47</v>
      </c>
      <c r="K26" s="63">
        <f>L24-K19</f>
        <v>-727.08124999999995</v>
      </c>
      <c r="L26" s="43" t="s">
        <v>46</v>
      </c>
      <c r="M26" s="43"/>
      <c r="N26" s="64">
        <f>O24-N19</f>
        <v>-329.53999999999996</v>
      </c>
      <c r="O26" s="45" t="s">
        <v>46</v>
      </c>
      <c r="P26" s="45"/>
    </row>
    <row r="27" spans="2:16" x14ac:dyDescent="0.3">
      <c r="B27" s="57" t="s">
        <v>48</v>
      </c>
      <c r="C27" s="47">
        <f>-C26</f>
        <v>1569.8522000000003</v>
      </c>
      <c r="D27" s="43" t="s">
        <v>46</v>
      </c>
      <c r="E27" s="43"/>
      <c r="F27" s="48">
        <f>-F26</f>
        <v>573.80000000000018</v>
      </c>
      <c r="G27" s="45" t="s">
        <v>46</v>
      </c>
      <c r="H27" s="45"/>
      <c r="J27" s="57" t="s">
        <v>49</v>
      </c>
      <c r="K27" s="65">
        <f>D8</f>
        <v>1.2541910399999998</v>
      </c>
      <c r="L27" s="43" t="s">
        <v>46</v>
      </c>
      <c r="M27" s="43"/>
      <c r="N27" s="66">
        <f>G8</f>
        <v>2.5083820799999996</v>
      </c>
      <c r="O27" s="45" t="s">
        <v>46</v>
      </c>
      <c r="P27" s="45"/>
    </row>
    <row r="28" spans="2:16" ht="26.4" customHeight="1" x14ac:dyDescent="0.3">
      <c r="B28" s="57" t="s">
        <v>49</v>
      </c>
      <c r="C28" s="65">
        <f>D8</f>
        <v>1.2541910399999998</v>
      </c>
      <c r="D28" s="43" t="s">
        <v>46</v>
      </c>
      <c r="E28" s="43"/>
      <c r="F28" s="67">
        <f>G8</f>
        <v>2.5083820799999996</v>
      </c>
      <c r="G28" s="45" t="s">
        <v>46</v>
      </c>
      <c r="H28" s="45"/>
      <c r="J28" s="57" t="s">
        <v>50</v>
      </c>
      <c r="K28" s="63">
        <f>K26*K27</f>
        <v>-911.8987891019998</v>
      </c>
      <c r="L28" s="43" t="s">
        <v>51</v>
      </c>
      <c r="M28" s="43"/>
      <c r="N28" s="64">
        <f>N27*N26</f>
        <v>-826.61223064319984</v>
      </c>
      <c r="O28" s="45" t="s">
        <v>51</v>
      </c>
      <c r="P28" s="45"/>
    </row>
    <row r="29" spans="2:16" x14ac:dyDescent="0.3">
      <c r="B29" s="58" t="s">
        <v>48</v>
      </c>
      <c r="C29" s="47">
        <f>C28*C27</f>
        <v>1968.8945633642879</v>
      </c>
      <c r="D29" s="43" t="s">
        <v>52</v>
      </c>
      <c r="E29" s="43"/>
      <c r="F29" s="68">
        <f>F28*F27</f>
        <v>1439.3096375040002</v>
      </c>
      <c r="G29" s="69" t="s">
        <v>53</v>
      </c>
      <c r="H29" s="69"/>
      <c r="J29" s="58" t="s">
        <v>54</v>
      </c>
      <c r="K29" s="47">
        <v>50</v>
      </c>
      <c r="L29" s="43" t="s">
        <v>55</v>
      </c>
      <c r="M29" s="43"/>
      <c r="N29" s="48">
        <v>100</v>
      </c>
      <c r="O29" s="45" t="s">
        <v>56</v>
      </c>
      <c r="P29" s="45"/>
    </row>
    <row r="30" spans="2:16" x14ac:dyDescent="0.3">
      <c r="B30" s="57"/>
      <c r="C30" s="43"/>
      <c r="D30" s="43"/>
      <c r="E30" s="43"/>
      <c r="F30" s="45"/>
      <c r="G30" s="45"/>
      <c r="H30" s="45"/>
      <c r="J30" s="58" t="s">
        <v>57</v>
      </c>
      <c r="K30" s="70">
        <f>K29-K28</f>
        <v>961.8987891019998</v>
      </c>
      <c r="L30" s="60"/>
      <c r="M30" s="43"/>
      <c r="N30" s="71">
        <f>N29-N28</f>
        <v>926.61223064319984</v>
      </c>
      <c r="O30" s="72"/>
      <c r="P30" s="72"/>
    </row>
    <row r="32" spans="2:16" x14ac:dyDescent="0.3">
      <c r="B32" s="57"/>
      <c r="C32" s="42" t="s">
        <v>63</v>
      </c>
    </row>
    <row r="33" spans="3:11" x14ac:dyDescent="0.3">
      <c r="C33" s="42" t="s">
        <v>64</v>
      </c>
      <c r="K33" s="42" t="s">
        <v>63</v>
      </c>
    </row>
    <row r="34" spans="3:11" x14ac:dyDescent="0.3">
      <c r="C34" s="42" t="s">
        <v>65</v>
      </c>
      <c r="K34" s="42" t="s">
        <v>64</v>
      </c>
    </row>
    <row r="35" spans="3:11" x14ac:dyDescent="0.3">
      <c r="C35" s="42"/>
      <c r="K35" s="42" t="s">
        <v>65</v>
      </c>
    </row>
    <row r="36" spans="3:11" x14ac:dyDescent="0.3">
      <c r="C36" s="42" t="s">
        <v>66</v>
      </c>
      <c r="K36" s="42"/>
    </row>
    <row r="37" spans="3:11" x14ac:dyDescent="0.3">
      <c r="C37" s="42" t="s">
        <v>67</v>
      </c>
      <c r="K37" s="42" t="s">
        <v>66</v>
      </c>
    </row>
    <row r="38" spans="3:11" x14ac:dyDescent="0.3">
      <c r="K38" s="42" t="s">
        <v>67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9FAB-625E-40D0-BC19-593896013486}">
  <dimension ref="B1:P38"/>
  <sheetViews>
    <sheetView topLeftCell="A25" workbookViewId="0">
      <selection activeCell="C47" sqref="C47"/>
    </sheetView>
  </sheetViews>
  <sheetFormatPr baseColWidth="10" defaultRowHeight="14.4" x14ac:dyDescent="0.3"/>
  <cols>
    <col min="1" max="1" width="2.88671875" customWidth="1"/>
    <col min="2" max="2" width="37.77734375" customWidth="1"/>
    <col min="4" max="4" width="16.33203125" customWidth="1"/>
    <col min="5" max="5" width="5.5546875" customWidth="1"/>
    <col min="6" max="6" width="18.88671875" customWidth="1"/>
    <col min="7" max="7" width="18.21875" customWidth="1"/>
    <col min="9" max="9" width="12.109375" customWidth="1"/>
    <col min="10" max="10" width="36.21875" customWidth="1"/>
    <col min="11" max="11" width="11.77734375" bestFit="1" customWidth="1"/>
    <col min="14" max="14" width="12.33203125" bestFit="1" customWidth="1"/>
  </cols>
  <sheetData>
    <row r="1" spans="2:16" ht="15" thickBot="1" x14ac:dyDescent="0.35">
      <c r="F1" t="s">
        <v>0</v>
      </c>
      <c r="G1" s="1"/>
      <c r="K1" s="2" t="s">
        <v>1</v>
      </c>
      <c r="L1" s="3"/>
      <c r="M1" s="3"/>
      <c r="N1" s="3"/>
      <c r="O1" s="4"/>
    </row>
    <row r="2" spans="2:16" ht="15" thickBot="1" x14ac:dyDescent="0.35">
      <c r="J2" s="14"/>
      <c r="K2" s="5"/>
      <c r="L2" s="6"/>
      <c r="M2" s="6"/>
      <c r="N2" s="6"/>
      <c r="O2" s="7"/>
    </row>
    <row r="3" spans="2:16" x14ac:dyDescent="0.3">
      <c r="C3" s="8" t="s">
        <v>2</v>
      </c>
      <c r="D3" s="9"/>
      <c r="E3" s="10"/>
      <c r="F3" s="8" t="s">
        <v>3</v>
      </c>
      <c r="G3" s="11"/>
      <c r="H3" s="12"/>
      <c r="J3" s="21"/>
      <c r="K3" s="5" t="s">
        <v>4</v>
      </c>
      <c r="L3" s="6"/>
      <c r="M3" s="6"/>
      <c r="N3" s="13">
        <f>F29</f>
        <v>1701.6864030720001</v>
      </c>
      <c r="O3" s="7"/>
    </row>
    <row r="4" spans="2:16" ht="15" thickBot="1" x14ac:dyDescent="0.35">
      <c r="B4" s="14" t="s">
        <v>5</v>
      </c>
      <c r="C4" s="15" t="s">
        <v>6</v>
      </c>
      <c r="D4" s="16" t="s">
        <v>7</v>
      </c>
      <c r="E4" s="17"/>
      <c r="F4" s="18" t="s">
        <v>6</v>
      </c>
      <c r="G4" s="19" t="s">
        <v>7</v>
      </c>
      <c r="H4" s="20"/>
      <c r="J4" s="21"/>
      <c r="K4" s="5" t="s">
        <v>8</v>
      </c>
      <c r="L4" s="6"/>
      <c r="M4" s="6"/>
      <c r="N4" s="13">
        <f>N30</f>
        <v>699.74412179967987</v>
      </c>
      <c r="O4" s="7"/>
    </row>
    <row r="5" spans="2:16" ht="15" thickBot="1" x14ac:dyDescent="0.35">
      <c r="B5" s="21" t="s">
        <v>9</v>
      </c>
      <c r="C5" s="15">
        <v>5000</v>
      </c>
      <c r="D5" s="16">
        <f>C5*0.3048</f>
        <v>1524</v>
      </c>
      <c r="E5" s="17"/>
      <c r="F5" s="22">
        <v>10000</v>
      </c>
      <c r="G5" s="19">
        <f>F5*0.3048</f>
        <v>3048</v>
      </c>
      <c r="H5" s="20"/>
      <c r="J5" s="21"/>
      <c r="K5" s="5"/>
      <c r="L5" s="6"/>
      <c r="M5" s="6"/>
      <c r="N5" s="23"/>
      <c r="O5" s="7"/>
    </row>
    <row r="6" spans="2:16" ht="15" thickBot="1" x14ac:dyDescent="0.35">
      <c r="B6" s="21" t="s">
        <v>10</v>
      </c>
      <c r="C6" s="15">
        <v>27</v>
      </c>
      <c r="D6" s="24">
        <f>C6*0.3048</f>
        <v>8.2295999999999996</v>
      </c>
      <c r="E6" s="17"/>
      <c r="F6" s="1">
        <v>27</v>
      </c>
      <c r="G6" s="25">
        <f>F6*0.3048</f>
        <v>8.2295999999999996</v>
      </c>
      <c r="H6" s="20"/>
      <c r="J6" s="21"/>
      <c r="K6" s="5" t="s">
        <v>11</v>
      </c>
      <c r="L6" s="6"/>
      <c r="M6" s="6"/>
      <c r="N6" s="26">
        <v>400</v>
      </c>
      <c r="O6" s="7"/>
    </row>
    <row r="7" spans="2:16" ht="15" thickBot="1" x14ac:dyDescent="0.35">
      <c r="B7" s="21" t="s">
        <v>12</v>
      </c>
      <c r="C7" s="15"/>
      <c r="D7" s="27">
        <f>D5*D6</f>
        <v>12541.910399999999</v>
      </c>
      <c r="E7" s="17" t="s">
        <v>13</v>
      </c>
      <c r="F7" s="18"/>
      <c r="G7" s="28">
        <f>G5*G6</f>
        <v>25083.820799999998</v>
      </c>
      <c r="H7" s="20" t="s">
        <v>13</v>
      </c>
      <c r="K7" s="5" t="s">
        <v>14</v>
      </c>
      <c r="L7" s="6"/>
      <c r="M7" s="6"/>
      <c r="N7" s="29">
        <v>600</v>
      </c>
      <c r="O7" s="7"/>
    </row>
    <row r="8" spans="2:16" ht="15" thickBot="1" x14ac:dyDescent="0.35">
      <c r="B8" s="21" t="s">
        <v>15</v>
      </c>
      <c r="C8" s="15"/>
      <c r="D8" s="30">
        <f>D7/10000</f>
        <v>1.2541910399999998</v>
      </c>
      <c r="E8" s="17" t="s">
        <v>16</v>
      </c>
      <c r="F8" s="18"/>
      <c r="G8" s="31">
        <f>G7/10000</f>
        <v>2.5083820799999996</v>
      </c>
      <c r="H8" s="20" t="s">
        <v>16</v>
      </c>
      <c r="K8" s="32"/>
      <c r="L8" s="33"/>
      <c r="M8" s="33" t="s">
        <v>17</v>
      </c>
      <c r="N8" s="34">
        <f>N6+N7</f>
        <v>1000</v>
      </c>
      <c r="O8" s="35"/>
    </row>
    <row r="9" spans="2:16" ht="15" thickBot="1" x14ac:dyDescent="0.35">
      <c r="B9" s="21" t="s">
        <v>18</v>
      </c>
      <c r="C9" s="36"/>
      <c r="D9" s="37">
        <f>D8*2.47</f>
        <v>3.0978518687999999</v>
      </c>
      <c r="E9" s="38" t="s">
        <v>19</v>
      </c>
      <c r="F9" s="39"/>
      <c r="G9" s="40">
        <f>G8*2.47</f>
        <v>6.1957037375999997</v>
      </c>
      <c r="H9" s="41" t="s">
        <v>19</v>
      </c>
    </row>
    <row r="11" spans="2:16" x14ac:dyDescent="0.3">
      <c r="B11" s="42" t="s">
        <v>20</v>
      </c>
      <c r="G11" s="69" t="s">
        <v>69</v>
      </c>
      <c r="H11" s="72"/>
      <c r="J11" s="42" t="s">
        <v>21</v>
      </c>
      <c r="O11" s="69" t="s">
        <v>69</v>
      </c>
      <c r="P11" s="72"/>
    </row>
    <row r="12" spans="2:16" ht="15" thickBot="1" x14ac:dyDescent="0.35">
      <c r="C12" s="42" t="s">
        <v>22</v>
      </c>
      <c r="F12" s="42" t="s">
        <v>3</v>
      </c>
      <c r="G12" s="69" t="s">
        <v>68</v>
      </c>
      <c r="H12" s="72"/>
      <c r="K12" s="42" t="s">
        <v>22</v>
      </c>
      <c r="N12" s="42" t="s">
        <v>3</v>
      </c>
      <c r="O12" s="69" t="s">
        <v>68</v>
      </c>
      <c r="P12" s="72"/>
    </row>
    <row r="13" spans="2:16" ht="15" thickBot="1" x14ac:dyDescent="0.35">
      <c r="B13" t="s">
        <v>23</v>
      </c>
      <c r="C13" s="43" t="s">
        <v>58</v>
      </c>
      <c r="D13" s="43"/>
      <c r="E13" s="43"/>
      <c r="F13" s="44" t="s">
        <v>58</v>
      </c>
      <c r="G13" s="45"/>
      <c r="H13" s="45"/>
      <c r="J13" t="s">
        <v>23</v>
      </c>
      <c r="K13" s="43" t="s">
        <v>59</v>
      </c>
      <c r="L13" s="43"/>
      <c r="M13" s="43"/>
      <c r="N13" s="45" t="s">
        <v>60</v>
      </c>
      <c r="O13" s="45"/>
      <c r="P13" s="45"/>
    </row>
    <row r="14" spans="2:16" ht="15" thickBot="1" x14ac:dyDescent="0.35">
      <c r="B14" t="s">
        <v>25</v>
      </c>
      <c r="C14" s="43">
        <v>2.2000000000000002</v>
      </c>
      <c r="D14" s="43" t="s">
        <v>26</v>
      </c>
      <c r="E14" s="43"/>
      <c r="F14" s="46">
        <v>2.25</v>
      </c>
      <c r="G14" s="45" t="s">
        <v>26</v>
      </c>
      <c r="H14" s="45"/>
      <c r="J14" t="s">
        <v>25</v>
      </c>
      <c r="K14" s="43">
        <v>2.2999999999999998</v>
      </c>
      <c r="L14" s="43" t="s">
        <v>26</v>
      </c>
      <c r="M14" s="43"/>
      <c r="N14" s="46">
        <v>2.2000000000000002</v>
      </c>
      <c r="O14" s="45" t="s">
        <v>26</v>
      </c>
      <c r="P14" s="45"/>
    </row>
    <row r="15" spans="2:16" ht="15" thickBot="1" x14ac:dyDescent="0.35">
      <c r="C15" s="43">
        <f>C14*2.47</f>
        <v>5.4340000000000011</v>
      </c>
      <c r="D15" s="43" t="s">
        <v>27</v>
      </c>
      <c r="E15" s="43"/>
      <c r="F15" s="45">
        <f>F14*2.47</f>
        <v>5.5575000000000001</v>
      </c>
      <c r="G15" s="45" t="s">
        <v>27</v>
      </c>
      <c r="H15" s="45"/>
      <c r="K15" s="43">
        <f>K14*2.47</f>
        <v>5.681</v>
      </c>
      <c r="L15" s="43" t="s">
        <v>27</v>
      </c>
      <c r="M15" s="43"/>
      <c r="N15" s="43">
        <f>N14*2.47</f>
        <v>5.4340000000000011</v>
      </c>
      <c r="O15" s="45" t="s">
        <v>27</v>
      </c>
      <c r="P15" s="45"/>
    </row>
    <row r="16" spans="2:16" ht="15" thickBot="1" x14ac:dyDescent="0.35">
      <c r="B16" t="s">
        <v>28</v>
      </c>
      <c r="C16" s="43">
        <v>300</v>
      </c>
      <c r="D16" s="43" t="s">
        <v>29</v>
      </c>
      <c r="E16" s="43"/>
      <c r="F16" s="26">
        <v>320</v>
      </c>
      <c r="G16" s="45" t="s">
        <v>29</v>
      </c>
      <c r="H16" s="45"/>
      <c r="J16" t="s">
        <v>28</v>
      </c>
      <c r="K16" s="43">
        <v>250</v>
      </c>
      <c r="L16" s="43" t="s">
        <v>29</v>
      </c>
      <c r="M16" s="43"/>
      <c r="N16" s="26">
        <v>220</v>
      </c>
      <c r="O16" s="45" t="s">
        <v>29</v>
      </c>
      <c r="P16" s="45"/>
    </row>
    <row r="17" spans="2:16" ht="15" thickBot="1" x14ac:dyDescent="0.35">
      <c r="B17" t="s">
        <v>30</v>
      </c>
      <c r="C17" s="47">
        <f>C16*C15</f>
        <v>1630.2000000000003</v>
      </c>
      <c r="D17" s="43" t="s">
        <v>31</v>
      </c>
      <c r="E17" s="43"/>
      <c r="F17" s="48">
        <f>F16*F15</f>
        <v>1778.4</v>
      </c>
      <c r="G17" s="45" t="s">
        <v>31</v>
      </c>
      <c r="H17" s="45"/>
      <c r="J17" t="s">
        <v>30</v>
      </c>
      <c r="K17" s="47">
        <f>K16*K15</f>
        <v>1420.25</v>
      </c>
      <c r="L17" s="43" t="s">
        <v>31</v>
      </c>
      <c r="M17" s="43"/>
      <c r="N17" s="48">
        <f>N16*N15</f>
        <v>1195.4800000000002</v>
      </c>
      <c r="O17" s="45" t="s">
        <v>31</v>
      </c>
      <c r="P17" s="45"/>
    </row>
    <row r="18" spans="2:16" ht="15" thickBot="1" x14ac:dyDescent="0.35">
      <c r="B18" t="s">
        <v>32</v>
      </c>
      <c r="C18" s="49">
        <v>1100</v>
      </c>
      <c r="D18" s="43" t="s">
        <v>33</v>
      </c>
      <c r="E18" s="43"/>
      <c r="F18" s="26">
        <v>1200</v>
      </c>
      <c r="G18" s="45" t="s">
        <v>33</v>
      </c>
      <c r="H18" s="45"/>
      <c r="J18" t="s">
        <v>32</v>
      </c>
      <c r="K18" s="49">
        <v>1200</v>
      </c>
      <c r="L18" s="43" t="s">
        <v>33</v>
      </c>
      <c r="M18" s="43"/>
      <c r="N18" s="26">
        <v>1100</v>
      </c>
      <c r="O18" s="45" t="s">
        <v>33</v>
      </c>
      <c r="P18" s="45"/>
    </row>
    <row r="19" spans="2:16" x14ac:dyDescent="0.3">
      <c r="B19" t="s">
        <v>34</v>
      </c>
      <c r="C19" s="50">
        <f>C17-C18</f>
        <v>530.20000000000027</v>
      </c>
      <c r="D19" s="43" t="s">
        <v>31</v>
      </c>
      <c r="E19" s="43"/>
      <c r="F19" s="51">
        <f>F17-F18</f>
        <v>578.40000000000009</v>
      </c>
      <c r="G19" s="45" t="s">
        <v>31</v>
      </c>
      <c r="H19" s="45"/>
      <c r="J19" t="s">
        <v>34</v>
      </c>
      <c r="K19" s="50">
        <f>K17-K18</f>
        <v>220.25</v>
      </c>
      <c r="L19" s="43" t="s">
        <v>31</v>
      </c>
      <c r="M19" s="43"/>
      <c r="N19" s="51">
        <f>N17-N18</f>
        <v>95.480000000000246</v>
      </c>
      <c r="O19" s="45" t="s">
        <v>31</v>
      </c>
      <c r="P19" s="45"/>
    </row>
    <row r="20" spans="2:16" ht="15" thickBot="1" x14ac:dyDescent="0.35">
      <c r="C20" s="43"/>
      <c r="D20" s="43"/>
      <c r="E20" s="43"/>
      <c r="F20" s="45"/>
      <c r="G20" s="45"/>
      <c r="H20" s="45"/>
      <c r="K20" s="43"/>
      <c r="L20" s="43"/>
      <c r="M20" s="43"/>
      <c r="N20" s="45"/>
      <c r="O20" s="45"/>
      <c r="P20" s="45"/>
    </row>
    <row r="21" spans="2:16" ht="15" thickBot="1" x14ac:dyDescent="0.35">
      <c r="B21" t="s">
        <v>35</v>
      </c>
      <c r="C21" s="43" t="s">
        <v>61</v>
      </c>
      <c r="D21" s="43"/>
      <c r="E21" s="43"/>
      <c r="F21" s="52" t="s">
        <v>62</v>
      </c>
      <c r="G21" s="53"/>
      <c r="H21" s="45"/>
      <c r="J21" t="s">
        <v>37</v>
      </c>
      <c r="K21" s="43"/>
      <c r="L21" s="43"/>
      <c r="M21" s="43"/>
      <c r="N21" s="45"/>
      <c r="O21" s="45"/>
      <c r="P21" s="45"/>
    </row>
    <row r="22" spans="2:16" ht="15" thickBot="1" x14ac:dyDescent="0.35">
      <c r="B22" t="s">
        <v>38</v>
      </c>
      <c r="C22" s="47">
        <v>0</v>
      </c>
      <c r="D22" s="43"/>
      <c r="E22" s="43"/>
      <c r="F22" s="26">
        <v>0</v>
      </c>
      <c r="G22" s="45"/>
      <c r="H22" s="45"/>
      <c r="J22" t="s">
        <v>39</v>
      </c>
      <c r="K22" s="54">
        <v>0.1</v>
      </c>
      <c r="L22" s="50">
        <f>(1-K22)*K17</f>
        <v>1278.2250000000001</v>
      </c>
      <c r="M22" s="43" t="s">
        <v>40</v>
      </c>
      <c r="N22" s="55">
        <v>0.2</v>
      </c>
      <c r="O22" s="48">
        <f>(1-N22)*N17</f>
        <v>956.38400000000024</v>
      </c>
      <c r="P22" s="45" t="s">
        <v>40</v>
      </c>
    </row>
    <row r="23" spans="2:16" ht="15" thickBot="1" x14ac:dyDescent="0.35">
      <c r="B23" t="s">
        <v>41</v>
      </c>
      <c r="C23" s="47">
        <v>250</v>
      </c>
      <c r="D23" s="43"/>
      <c r="E23" s="43"/>
      <c r="F23" s="26">
        <v>100</v>
      </c>
      <c r="G23" s="45"/>
      <c r="H23" s="45"/>
      <c r="J23" t="s">
        <v>42</v>
      </c>
      <c r="K23" s="54">
        <v>0.05</v>
      </c>
      <c r="L23" s="49">
        <f>(1+K23)*K18</f>
        <v>1260</v>
      </c>
      <c r="M23" s="43"/>
      <c r="N23" s="56">
        <v>0</v>
      </c>
      <c r="O23" s="48">
        <f>(1+N23)*N18</f>
        <v>1100</v>
      </c>
      <c r="P23" s="45"/>
    </row>
    <row r="24" spans="2:16" x14ac:dyDescent="0.3">
      <c r="B24" s="57" t="s">
        <v>43</v>
      </c>
      <c r="C24" s="47">
        <f>C22-C23</f>
        <v>-250</v>
      </c>
      <c r="D24" s="43"/>
      <c r="E24" s="43"/>
      <c r="F24" s="48">
        <f>F22-F23</f>
        <v>-100</v>
      </c>
      <c r="G24" s="45"/>
      <c r="H24" s="45"/>
      <c r="J24" s="58" t="s">
        <v>44</v>
      </c>
      <c r="K24" s="47"/>
      <c r="L24" s="59">
        <f>L22-L23</f>
        <v>18.225000000000136</v>
      </c>
      <c r="M24" s="60"/>
      <c r="N24" s="61"/>
      <c r="O24" s="62">
        <f>O22-O23</f>
        <v>-143.61599999999976</v>
      </c>
      <c r="P24" s="45"/>
    </row>
    <row r="25" spans="2:16" x14ac:dyDescent="0.3">
      <c r="B25" s="57"/>
      <c r="C25" s="47"/>
      <c r="D25" s="43"/>
      <c r="E25" s="43"/>
      <c r="F25" s="48"/>
      <c r="G25" s="45"/>
      <c r="H25" s="45"/>
      <c r="J25" s="57"/>
      <c r="K25" s="47"/>
      <c r="L25" s="43"/>
      <c r="M25" s="43"/>
      <c r="N25" s="48"/>
      <c r="O25" s="45"/>
      <c r="P25" s="45"/>
    </row>
    <row r="26" spans="2:16" x14ac:dyDescent="0.3">
      <c r="B26" s="57" t="s">
        <v>45</v>
      </c>
      <c r="C26" s="63">
        <f>C24-C19</f>
        <v>-780.20000000000027</v>
      </c>
      <c r="D26" s="43" t="s">
        <v>46</v>
      </c>
      <c r="E26" s="43"/>
      <c r="F26" s="64">
        <f>F24-F19</f>
        <v>-678.40000000000009</v>
      </c>
      <c r="G26" s="45" t="s">
        <v>46</v>
      </c>
      <c r="H26" s="45"/>
      <c r="J26" s="57" t="s">
        <v>47</v>
      </c>
      <c r="K26" s="47">
        <f>L24-K19</f>
        <v>-202.02499999999986</v>
      </c>
      <c r="L26" s="43" t="s">
        <v>46</v>
      </c>
      <c r="M26" s="43"/>
      <c r="N26" s="64">
        <f>O24-N19</f>
        <v>-239.096</v>
      </c>
      <c r="O26" s="45" t="s">
        <v>46</v>
      </c>
      <c r="P26" s="45"/>
    </row>
    <row r="27" spans="2:16" x14ac:dyDescent="0.3">
      <c r="B27" s="57" t="s">
        <v>48</v>
      </c>
      <c r="C27" s="47">
        <f>-C26</f>
        <v>780.20000000000027</v>
      </c>
      <c r="D27" s="43" t="s">
        <v>46</v>
      </c>
      <c r="E27" s="43"/>
      <c r="F27" s="48">
        <f>-F26</f>
        <v>678.40000000000009</v>
      </c>
      <c r="G27" s="45" t="s">
        <v>46</v>
      </c>
      <c r="H27" s="45"/>
      <c r="J27" s="57" t="s">
        <v>49</v>
      </c>
      <c r="K27" s="65">
        <f>D8</f>
        <v>1.2541910399999998</v>
      </c>
      <c r="L27" s="43" t="s">
        <v>46</v>
      </c>
      <c r="M27" s="43"/>
      <c r="N27" s="66">
        <f>G8</f>
        <v>2.5083820799999996</v>
      </c>
      <c r="O27" s="45" t="s">
        <v>46</v>
      </c>
      <c r="P27" s="45"/>
    </row>
    <row r="28" spans="2:16" ht="26.4" customHeight="1" x14ac:dyDescent="0.3">
      <c r="B28" s="57" t="s">
        <v>49</v>
      </c>
      <c r="C28" s="65">
        <f>D8</f>
        <v>1.2541910399999998</v>
      </c>
      <c r="D28" s="43" t="s">
        <v>46</v>
      </c>
      <c r="E28" s="43"/>
      <c r="F28" s="67">
        <f>G8</f>
        <v>2.5083820799999996</v>
      </c>
      <c r="G28" s="45" t="s">
        <v>46</v>
      </c>
      <c r="H28" s="45"/>
      <c r="J28" s="57" t="s">
        <v>50</v>
      </c>
      <c r="K28" s="47">
        <f>K26*K27</f>
        <v>-253.3779448559998</v>
      </c>
      <c r="L28" s="43" t="s">
        <v>51</v>
      </c>
      <c r="M28" s="43"/>
      <c r="N28" s="64">
        <f>N27*N26</f>
        <v>-599.74412179967987</v>
      </c>
      <c r="O28" s="45" t="s">
        <v>51</v>
      </c>
      <c r="P28" s="45"/>
    </row>
    <row r="29" spans="2:16" x14ac:dyDescent="0.3">
      <c r="B29" s="58" t="s">
        <v>48</v>
      </c>
      <c r="C29" s="47">
        <f>C28*C27</f>
        <v>978.51984940800014</v>
      </c>
      <c r="D29" s="43" t="s">
        <v>52</v>
      </c>
      <c r="E29" s="43"/>
      <c r="F29" s="68">
        <f>F28*F27</f>
        <v>1701.6864030720001</v>
      </c>
      <c r="G29" s="69" t="s">
        <v>53</v>
      </c>
      <c r="H29" s="69"/>
      <c r="J29" s="58" t="s">
        <v>54</v>
      </c>
      <c r="K29" s="47">
        <v>50</v>
      </c>
      <c r="L29" s="43" t="s">
        <v>55</v>
      </c>
      <c r="M29" s="43"/>
      <c r="N29" s="48">
        <v>100</v>
      </c>
      <c r="O29" s="45" t="s">
        <v>56</v>
      </c>
      <c r="P29" s="45"/>
    </row>
    <row r="30" spans="2:16" x14ac:dyDescent="0.3">
      <c r="B30" s="57"/>
      <c r="C30" s="43"/>
      <c r="D30" s="43"/>
      <c r="E30" s="43"/>
      <c r="F30" s="45"/>
      <c r="G30" s="45"/>
      <c r="H30" s="45"/>
      <c r="J30" s="58" t="s">
        <v>57</v>
      </c>
      <c r="K30" s="70">
        <f>K29-K28</f>
        <v>303.37794485599977</v>
      </c>
      <c r="L30" s="60"/>
      <c r="M30" s="43"/>
      <c r="N30" s="71">
        <f>N29-N28</f>
        <v>699.74412179967987</v>
      </c>
      <c r="O30" s="72"/>
      <c r="P30" s="72"/>
    </row>
    <row r="32" spans="2:16" x14ac:dyDescent="0.3">
      <c r="B32" s="57"/>
      <c r="C32" s="42" t="s">
        <v>63</v>
      </c>
    </row>
    <row r="33" spans="3:11" x14ac:dyDescent="0.3">
      <c r="C33" s="42" t="s">
        <v>64</v>
      </c>
      <c r="K33" s="42" t="s">
        <v>63</v>
      </c>
    </row>
    <row r="34" spans="3:11" x14ac:dyDescent="0.3">
      <c r="C34" s="42" t="s">
        <v>65</v>
      </c>
      <c r="K34" s="42" t="s">
        <v>64</v>
      </c>
    </row>
    <row r="35" spans="3:11" x14ac:dyDescent="0.3">
      <c r="C35" s="42"/>
      <c r="K35" s="42" t="s">
        <v>65</v>
      </c>
    </row>
    <row r="36" spans="3:11" x14ac:dyDescent="0.3">
      <c r="C36" s="42" t="s">
        <v>66</v>
      </c>
      <c r="K36" s="42"/>
    </row>
    <row r="37" spans="3:11" x14ac:dyDescent="0.3">
      <c r="C37" s="42" t="s">
        <v>67</v>
      </c>
      <c r="K37" s="42" t="s">
        <v>66</v>
      </c>
    </row>
    <row r="38" spans="3:11" x14ac:dyDescent="0.3">
      <c r="K38" s="42" t="s">
        <v>67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3b3ef1-5829-4a62-bfac-1f213dcf1f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3B2234E054874E8B09F15A73CA8D09" ma:contentTypeVersion="18" ma:contentTypeDescription="Crée un document." ma:contentTypeScope="" ma:versionID="e1fd506d806d93a4559a250165a8ed03">
  <xsd:schema xmlns:xsd="http://www.w3.org/2001/XMLSchema" xmlns:xs="http://www.w3.org/2001/XMLSchema" xmlns:p="http://schemas.microsoft.com/office/2006/metadata/properties" xmlns:ns3="333b3ef1-5829-4a62-bfac-1f213dcf1f37" xmlns:ns4="713b0747-a7be-4f0b-b6bd-56f18ec01a27" targetNamespace="http://schemas.microsoft.com/office/2006/metadata/properties" ma:root="true" ma:fieldsID="9afa4388c651ce58a83e9f3ddcc433e6" ns3:_="" ns4:_="">
    <xsd:import namespace="333b3ef1-5829-4a62-bfac-1f213dcf1f37"/>
    <xsd:import namespace="713b0747-a7be-4f0b-b6bd-56f18ec01a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b3ef1-5829-4a62-bfac-1f213dcf1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b0747-a7be-4f0b-b6bd-56f18ec01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FD9F3-B702-48C3-AA23-EAA62F05559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333b3ef1-5829-4a62-bfac-1f213dcf1f37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713b0747-a7be-4f0b-b6bd-56f18ec01a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244853-F0A1-4FCA-8ACD-2C0B59D32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b3ef1-5829-4a62-bfac-1f213dcf1f37"/>
    <ds:schemaRef ds:uri="713b0747-a7be-4f0b-b6bd-56f18ec01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4E1356-A300-48CE-BB45-8D83DD843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soya </vt:lpstr>
      <vt:lpstr>foin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Le Mat</dc:creator>
  <cp:lastModifiedBy>Anne Le Mat</cp:lastModifiedBy>
  <dcterms:created xsi:type="dcterms:W3CDTF">2024-04-16T12:59:04Z</dcterms:created>
  <dcterms:modified xsi:type="dcterms:W3CDTF">2024-05-30T20:34:27Z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0x0101006D3B2234E054874E8B09F15A73CA8D09</vt:lpwstr>
  </property>
</Properties>
</file>